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45" yWindow="-120" windowWidth="14520" windowHeight="143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30" i="1"/>
  <c r="E41"/>
  <c r="F42"/>
  <c r="B32"/>
  <c r="D35" s="1"/>
  <c r="F35" s="1"/>
  <c r="D21"/>
  <c r="B20"/>
  <c r="B19"/>
  <c r="B21" s="1"/>
  <c r="F43" s="1"/>
  <c r="F6"/>
  <c r="F7" s="1"/>
  <c r="F9" s="1"/>
  <c r="F15" l="1"/>
  <c r="F17"/>
  <c r="F16"/>
  <c r="B28"/>
  <c r="B31" s="1"/>
  <c r="D34" s="1"/>
  <c r="F34" s="1"/>
  <c r="D37" s="1"/>
  <c r="B22"/>
</calcChain>
</file>

<file path=xl/sharedStrings.xml><?xml version="1.0" encoding="utf-8"?>
<sst xmlns="http://schemas.openxmlformats.org/spreadsheetml/2006/main" count="95" uniqueCount="81">
  <si>
    <t>구동 모터 용량 선정</t>
    <phoneticPr fontId="5" type="noConversion"/>
  </si>
  <si>
    <t>무계 (W) :</t>
    <phoneticPr fontId="5" type="noConversion"/>
  </si>
  <si>
    <t>이송속도(V):</t>
    <phoneticPr fontId="5" type="noConversion"/>
  </si>
  <si>
    <t>안전율 :</t>
    <phoneticPr fontId="5" type="noConversion"/>
  </si>
  <si>
    <t>모터 R.P.M :</t>
    <phoneticPr fontId="5" type="noConversion"/>
  </si>
  <si>
    <r>
      <t>효율(</t>
    </r>
    <r>
      <rPr>
        <sz val="11"/>
        <color rgb="FF006100"/>
        <rFont val="맑은 고딕"/>
        <family val="3"/>
        <charset val="129"/>
        <scheme val="minor"/>
      </rPr>
      <t>ŋ) :</t>
    </r>
    <phoneticPr fontId="5" type="noConversion"/>
  </si>
  <si>
    <t>kg</t>
    <phoneticPr fontId="5" type="noConversion"/>
  </si>
  <si>
    <t>m/min</t>
    <phoneticPr fontId="5" type="noConversion"/>
  </si>
  <si>
    <t>mm</t>
    <phoneticPr fontId="5" type="noConversion"/>
  </si>
  <si>
    <t>%</t>
    <phoneticPr fontId="5" type="noConversion"/>
  </si>
  <si>
    <t>배</t>
    <phoneticPr fontId="5" type="noConversion"/>
  </si>
  <si>
    <t>rpm</t>
    <phoneticPr fontId="5" type="noConversion"/>
  </si>
  <si>
    <t>s</t>
    <phoneticPr fontId="5" type="noConversion"/>
  </si>
  <si>
    <t>안전주행 
20%증가</t>
    <phoneticPr fontId="5" type="noConversion"/>
  </si>
  <si>
    <t>kg/ton</t>
    <phoneticPr fontId="5" type="noConversion"/>
  </si>
  <si>
    <t>kw</t>
    <phoneticPr fontId="5" type="noConversion"/>
  </si>
  <si>
    <t>주행저항 :</t>
    <phoneticPr fontId="5" type="noConversion"/>
  </si>
  <si>
    <t>모터 용량 :</t>
    <phoneticPr fontId="5" type="noConversion"/>
  </si>
  <si>
    <t>주행저항=</t>
    <phoneticPr fontId="5" type="noConversion"/>
  </si>
  <si>
    <t>(1000/D1/2)*(μ*D2/2+0.05)</t>
    <phoneticPr fontId="5" type="noConversion"/>
  </si>
  <si>
    <t>바퀴 (D1) Ø:</t>
    <phoneticPr fontId="5" type="noConversion"/>
  </si>
  <si>
    <t>바퀴 샤프트
(D2)Ø:</t>
    <phoneticPr fontId="5" type="noConversion"/>
  </si>
  <si>
    <t>모터동력=</t>
    <phoneticPr fontId="5" type="noConversion"/>
  </si>
  <si>
    <t>W(ton)*안전주행*이송속도(V)</t>
    <phoneticPr fontId="5" type="noConversion"/>
  </si>
  <si>
    <t>(6120*07)</t>
    <phoneticPr fontId="5" type="noConversion"/>
  </si>
  <si>
    <t>출력 토크(T)</t>
    <phoneticPr fontId="5" type="noConversion"/>
  </si>
  <si>
    <t>T=716.2 * HP/N(kg-m)</t>
    <phoneticPr fontId="5" type="noConversion"/>
  </si>
  <si>
    <t>감속비 선정</t>
    <phoneticPr fontId="5" type="noConversion"/>
  </si>
  <si>
    <t>롤러 1회전당 :</t>
    <phoneticPr fontId="5" type="noConversion"/>
  </si>
  <si>
    <t>분당</t>
    <phoneticPr fontId="5" type="noConversion"/>
  </si>
  <si>
    <t>구동 롤러가</t>
    <phoneticPr fontId="5" type="noConversion"/>
  </si>
  <si>
    <t>회전하면</t>
    <phoneticPr fontId="5" type="noConversion"/>
  </si>
  <si>
    <t>m/min을 충족한다.</t>
    <phoneticPr fontId="5" type="noConversion"/>
  </si>
  <si>
    <t>이동한다.</t>
    <phoneticPr fontId="5" type="noConversion"/>
  </si>
  <si>
    <t>을 가기위해서는</t>
    <phoneticPr fontId="5" type="noConversion"/>
  </si>
  <si>
    <t>감속비</t>
    <phoneticPr fontId="5" type="noConversion"/>
  </si>
  <si>
    <t>i</t>
    <phoneticPr fontId="5" type="noConversion"/>
  </si>
  <si>
    <t>T=</t>
    <phoneticPr fontId="5" type="noConversion"/>
  </si>
  <si>
    <t xml:space="preserve"> =</t>
    <phoneticPr fontId="5" type="noConversion"/>
  </si>
  <si>
    <t>1HP=746W=</t>
    <phoneticPr fontId="5" type="noConversion"/>
  </si>
  <si>
    <t>전동 대차 모터 산출 식</t>
    <phoneticPr fontId="5" type="noConversion"/>
  </si>
  <si>
    <t>부하 관성 모멘트 :</t>
    <phoneticPr fontId="5" type="noConversion"/>
  </si>
  <si>
    <t>가속 토크 :</t>
    <phoneticPr fontId="5" type="noConversion"/>
  </si>
  <si>
    <t>등속 토크 :</t>
    <phoneticPr fontId="5" type="noConversion"/>
  </si>
  <si>
    <t>J[kg cm^2] = W*D1*D1/8</t>
    <phoneticPr fontId="5" type="noConversion"/>
  </si>
  <si>
    <t xml:space="preserve">Tm=μ*W*D1/4 [kg cm] </t>
    <phoneticPr fontId="5" type="noConversion"/>
  </si>
  <si>
    <t>[turn/s]</t>
    <phoneticPr fontId="5" type="noConversion"/>
  </si>
  <si>
    <t>등속회전속도F</t>
    <phoneticPr fontId="5" type="noConversion"/>
  </si>
  <si>
    <t>J=</t>
    <phoneticPr fontId="5" type="noConversion"/>
  </si>
  <si>
    <t>Ta=</t>
    <phoneticPr fontId="5" type="noConversion"/>
  </si>
  <si>
    <t>Tm=</t>
    <phoneticPr fontId="5" type="noConversion"/>
  </si>
  <si>
    <t>[kg cm^2]</t>
    <phoneticPr fontId="5" type="noConversion"/>
  </si>
  <si>
    <t>[Kg cm]</t>
    <phoneticPr fontId="5" type="noConversion"/>
  </si>
  <si>
    <t>등속 구간시 필요한 토크 :</t>
    <phoneticPr fontId="5" type="noConversion"/>
  </si>
  <si>
    <t>가속구간시 필요한 토크 :</t>
    <phoneticPr fontId="5" type="noConversion"/>
  </si>
  <si>
    <t>Ta+Tm=</t>
    <phoneticPr fontId="5" type="noConversion"/>
  </si>
  <si>
    <t>[kg cm] =</t>
    <phoneticPr fontId="5" type="noConversion"/>
  </si>
  <si>
    <t>[kg m]</t>
    <phoneticPr fontId="5" type="noConversion"/>
  </si>
  <si>
    <t>가감속 구간(s) :</t>
    <phoneticPr fontId="5" type="noConversion"/>
  </si>
  <si>
    <r>
      <t>Ta=J/G*2*</t>
    </r>
    <r>
      <rPr>
        <sz val="11"/>
        <color theme="1"/>
        <rFont val="맑은 고딕"/>
        <family val="3"/>
        <charset val="129"/>
      </rPr>
      <t>π</t>
    </r>
    <r>
      <rPr>
        <sz val="11"/>
        <color theme="1"/>
        <rFont val="맑은 고딕"/>
        <family val="2"/>
        <charset val="129"/>
        <scheme val="minor"/>
      </rPr>
      <t>*F/s[kg cm], G 는 중력 가속도 980 cm/s^2</t>
    </r>
    <phoneticPr fontId="5" type="noConversion"/>
  </si>
  <si>
    <t>T*N/974</t>
    <phoneticPr fontId="5" type="noConversion"/>
  </si>
  <si>
    <t>컨베어 모터 산출 식</t>
    <phoneticPr fontId="5" type="noConversion"/>
  </si>
  <si>
    <t>모터의 HP=</t>
    <phoneticPr fontId="5" type="noConversion"/>
  </si>
  <si>
    <t>마찰 계수(μ) :</t>
    <phoneticPr fontId="5" type="noConversion"/>
  </si>
  <si>
    <t>감속기 출력측에 걸리는 부하 T</t>
    <phoneticPr fontId="5" type="noConversion"/>
  </si>
  <si>
    <t>구동 스프라킷
 pcdØ(R) :</t>
    <phoneticPr fontId="5" type="noConversion"/>
  </si>
  <si>
    <t>W*μ*R(m) =</t>
    <phoneticPr fontId="5" type="noConversion"/>
  </si>
  <si>
    <t>[kw]</t>
    <phoneticPr fontId="5" type="noConversion"/>
  </si>
  <si>
    <t>[HP]</t>
    <phoneticPr fontId="5" type="noConversion"/>
  </si>
  <si>
    <t>kw =</t>
    <phoneticPr fontId="5" type="noConversion"/>
  </si>
  <si>
    <t xml:space="preserve"> =</t>
    <phoneticPr fontId="5" type="noConversion"/>
  </si>
  <si>
    <t>mm</t>
    <phoneticPr fontId="5" type="noConversion"/>
  </si>
  <si>
    <t>스프라켓 간의 거리</t>
    <phoneticPr fontId="5" type="noConversion"/>
  </si>
  <si>
    <t>W*μ*V/4500*ŋ</t>
    <phoneticPr fontId="5" type="noConversion"/>
  </si>
  <si>
    <t>[kg-m]</t>
    <phoneticPr fontId="5" type="noConversion"/>
  </si>
  <si>
    <t>[kw]</t>
    <phoneticPr fontId="5" type="noConversion"/>
  </si>
  <si>
    <t>이 색의 표에만 값을 입력하여 주십시오.</t>
    <phoneticPr fontId="5" type="noConversion"/>
  </si>
  <si>
    <t>ŋ=운반기계 모터 효율 :</t>
    <phoneticPr fontId="5" type="noConversion"/>
  </si>
  <si>
    <t>안전율 미 적용 T=</t>
    <phoneticPr fontId="5" type="noConversion"/>
  </si>
  <si>
    <t>안전율 미 적용 kw=</t>
    <phoneticPr fontId="5" type="noConversion"/>
  </si>
  <si>
    <t>안전율 미적용</t>
    <phoneticPr fontId="5" type="noConversion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</si>
</sst>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0_ "/>
    <numFmt numFmtId="178" formatCode="#,##0_ "/>
    <numFmt numFmtId="179" formatCode="#,##0.0_ "/>
    <numFmt numFmtId="180" formatCode="#,##0.0;[Red]#,##0.0"/>
    <numFmt numFmtId="182" formatCode="#,##0.00_ 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rgb="FF3F3F76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theme="5" tint="0.79998168889431442"/>
        <bgColor indexed="65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5" borderId="1" applyNumberFormat="0" applyFont="0" applyAlignment="0" applyProtection="0">
      <alignment vertical="center"/>
    </xf>
    <xf numFmtId="0" fontId="12" fillId="6" borderId="36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2" fillId="2" borderId="9" xfId="1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0" fontId="2" fillId="2" borderId="10" xfId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left" vertical="center"/>
    </xf>
    <xf numFmtId="0" fontId="2" fillId="2" borderId="14" xfId="1" applyBorder="1">
      <alignment vertical="center"/>
    </xf>
    <xf numFmtId="0" fontId="0" fillId="0" borderId="17" xfId="0" applyBorder="1">
      <alignment vertical="center"/>
    </xf>
    <xf numFmtId="0" fontId="4" fillId="4" borderId="11" xfId="3" applyBorder="1">
      <alignment vertical="center"/>
    </xf>
    <xf numFmtId="0" fontId="0" fillId="0" borderId="13" xfId="0" applyBorder="1">
      <alignment vertical="center"/>
    </xf>
    <xf numFmtId="0" fontId="4" fillId="4" borderId="16" xfId="3" applyBorder="1">
      <alignment vertical="center"/>
    </xf>
    <xf numFmtId="176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0" fontId="2" fillId="2" borderId="21" xfId="1" applyBorder="1">
      <alignment vertical="center"/>
    </xf>
    <xf numFmtId="0" fontId="2" fillId="2" borderId="22" xfId="1" applyBorder="1">
      <alignment vertical="center"/>
    </xf>
    <xf numFmtId="0" fontId="2" fillId="2" borderId="23" xfId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4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5" borderId="9" xfId="4" applyFont="1" applyBorder="1">
      <alignment vertical="center"/>
    </xf>
    <xf numFmtId="177" fontId="0" fillId="0" borderId="9" xfId="0" applyNumberFormat="1" applyBorder="1">
      <alignment vertical="center"/>
    </xf>
    <xf numFmtId="179" fontId="0" fillId="0" borderId="0" xfId="0" applyNumberFormat="1">
      <alignment vertical="center"/>
    </xf>
    <xf numFmtId="178" fontId="0" fillId="0" borderId="9" xfId="0" applyNumberFormat="1" applyBorder="1">
      <alignment vertical="center"/>
    </xf>
    <xf numFmtId="179" fontId="0" fillId="0" borderId="9" xfId="0" applyNumberFormat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4" xfId="0" applyBorder="1" applyAlignment="1">
      <alignment horizontal="center" vertical="center"/>
    </xf>
    <xf numFmtId="0" fontId="2" fillId="2" borderId="27" xfId="1" applyBorder="1">
      <alignment vertical="center"/>
    </xf>
    <xf numFmtId="0" fontId="0" fillId="0" borderId="27" xfId="0" applyBorder="1" applyAlignment="1">
      <alignment horizontal="center" vertical="center"/>
    </xf>
    <xf numFmtId="179" fontId="0" fillId="0" borderId="27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4" fillId="4" borderId="16" xfId="3" applyBorder="1" applyAlignment="1">
      <alignment horizontal="center" vertical="center"/>
    </xf>
    <xf numFmtId="0" fontId="2" fillId="2" borderId="14" xfId="1" applyBorder="1" applyAlignment="1">
      <alignment horizontal="center" vertical="center"/>
    </xf>
    <xf numFmtId="0" fontId="0" fillId="5" borderId="9" xfId="4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80" fontId="11" fillId="0" borderId="33" xfId="0" applyNumberFormat="1" applyFont="1" applyBorder="1" applyAlignment="1">
      <alignment horizontal="right" vertical="center"/>
    </xf>
    <xf numFmtId="0" fontId="11" fillId="0" borderId="33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2" fillId="2" borderId="9" xfId="1" applyBorder="1" applyAlignment="1">
      <alignment horizontal="center" vertical="center"/>
    </xf>
    <xf numFmtId="0" fontId="6" fillId="2" borderId="9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5" borderId="9" xfId="4" applyFont="1" applyBorder="1" applyAlignment="1">
      <alignment horizontal="center" vertical="center"/>
    </xf>
    <xf numFmtId="0" fontId="0" fillId="5" borderId="15" xfId="4" applyFont="1" applyBorder="1" applyAlignment="1">
      <alignment horizontal="center" vertical="center"/>
    </xf>
    <xf numFmtId="0" fontId="0" fillId="5" borderId="32" xfId="4" applyFont="1" applyBorder="1" applyAlignment="1">
      <alignment horizontal="center" vertical="center"/>
    </xf>
    <xf numFmtId="0" fontId="0" fillId="5" borderId="30" xfId="4" applyFont="1" applyBorder="1" applyAlignment="1">
      <alignment horizontal="center" vertical="center"/>
    </xf>
    <xf numFmtId="0" fontId="0" fillId="5" borderId="20" xfId="4" applyFont="1" applyBorder="1" applyAlignment="1">
      <alignment horizontal="center" vertical="center"/>
    </xf>
    <xf numFmtId="0" fontId="0" fillId="5" borderId="31" xfId="4" applyFont="1" applyBorder="1" applyAlignment="1">
      <alignment horizontal="center" vertical="center"/>
    </xf>
    <xf numFmtId="0" fontId="2" fillId="2" borderId="10" xfId="1" applyBorder="1" applyAlignment="1">
      <alignment horizontal="center" vertical="center"/>
    </xf>
    <xf numFmtId="0" fontId="6" fillId="2" borderId="22" xfId="1" applyFont="1" applyBorder="1" applyAlignment="1">
      <alignment horizontal="center" vertical="center" wrapText="1"/>
    </xf>
    <xf numFmtId="0" fontId="6" fillId="2" borderId="22" xfId="1" applyFont="1" applyBorder="1" applyAlignment="1">
      <alignment horizontal="center" vertical="center"/>
    </xf>
    <xf numFmtId="0" fontId="8" fillId="4" borderId="14" xfId="3" applyFont="1" applyBorder="1" applyAlignment="1">
      <alignment horizontal="center" vertical="center" wrapText="1"/>
    </xf>
    <xf numFmtId="0" fontId="8" fillId="4" borderId="14" xfId="3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3" borderId="2" xfId="2" applyBorder="1" applyAlignment="1">
      <alignment horizontal="center" vertical="center"/>
    </xf>
    <xf numFmtId="0" fontId="7" fillId="3" borderId="3" xfId="2" applyFont="1" applyBorder="1" applyAlignment="1">
      <alignment horizontal="center" vertical="center"/>
    </xf>
    <xf numFmtId="0" fontId="7" fillId="3" borderId="4" xfId="2" applyFont="1" applyBorder="1" applyAlignment="1">
      <alignment horizontal="center" vertical="center"/>
    </xf>
    <xf numFmtId="0" fontId="2" fillId="2" borderId="20" xfId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2" borderId="14" xfId="1" applyBorder="1" applyAlignment="1">
      <alignment horizontal="center" vertical="center"/>
    </xf>
    <xf numFmtId="0" fontId="0" fillId="5" borderId="9" xfId="4" applyFont="1" applyBorder="1" applyAlignment="1">
      <alignment horizontal="left" vertical="center"/>
    </xf>
    <xf numFmtId="0" fontId="0" fillId="5" borderId="15" xfId="4" applyFont="1" applyBorder="1" applyAlignment="1">
      <alignment horizontal="left" vertical="center"/>
    </xf>
    <xf numFmtId="0" fontId="0" fillId="5" borderId="19" xfId="4" applyFont="1" applyBorder="1" applyAlignment="1">
      <alignment horizontal="left" vertical="center"/>
    </xf>
    <xf numFmtId="0" fontId="0" fillId="5" borderId="25" xfId="4" applyFont="1" applyBorder="1" applyAlignment="1">
      <alignment horizontal="left" vertical="center"/>
    </xf>
    <xf numFmtId="0" fontId="0" fillId="5" borderId="26" xfId="4" applyFont="1" applyBorder="1" applyAlignment="1">
      <alignment horizontal="left" vertical="center"/>
    </xf>
    <xf numFmtId="0" fontId="2" fillId="2" borderId="33" xfId="1" applyBorder="1" applyAlignment="1">
      <alignment horizontal="center" vertical="center"/>
    </xf>
    <xf numFmtId="0" fontId="6" fillId="2" borderId="33" xfId="1" applyFont="1" applyBorder="1" applyAlignment="1">
      <alignment horizontal="center" vertical="center"/>
    </xf>
    <xf numFmtId="0" fontId="0" fillId="5" borderId="28" xfId="4" applyFont="1" applyBorder="1" applyAlignment="1">
      <alignment horizontal="center" vertical="center"/>
    </xf>
    <xf numFmtId="0" fontId="0" fillId="5" borderId="29" xfId="4" applyFont="1" applyBorder="1" applyAlignment="1">
      <alignment horizontal="center" vertical="center"/>
    </xf>
    <xf numFmtId="0" fontId="12" fillId="6" borderId="36" xfId="5">
      <alignment vertical="center"/>
    </xf>
    <xf numFmtId="0" fontId="12" fillId="6" borderId="36" xfId="5" applyAlignment="1">
      <alignment horizontal="right" vertical="center"/>
    </xf>
    <xf numFmtId="0" fontId="12" fillId="6" borderId="37" xfId="5" applyBorder="1" applyAlignment="1">
      <alignment horizontal="center" vertical="center"/>
    </xf>
    <xf numFmtId="0" fontId="12" fillId="6" borderId="38" xfId="5" applyBorder="1" applyAlignment="1">
      <alignment horizontal="center" vertical="center"/>
    </xf>
    <xf numFmtId="0" fontId="12" fillId="6" borderId="39" xfId="5" applyBorder="1" applyAlignment="1">
      <alignment horizontal="center" vertical="center"/>
    </xf>
    <xf numFmtId="0" fontId="12" fillId="6" borderId="40" xfId="5" applyBorder="1" applyAlignment="1">
      <alignment horizontal="center" vertical="center"/>
    </xf>
    <xf numFmtId="0" fontId="12" fillId="6" borderId="41" xfId="5" applyBorder="1" applyAlignment="1">
      <alignment horizontal="center" vertical="center"/>
    </xf>
    <xf numFmtId="0" fontId="12" fillId="6" borderId="42" xfId="5" applyBorder="1" applyAlignment="1">
      <alignment horizontal="center" vertical="center"/>
    </xf>
    <xf numFmtId="0" fontId="4" fillId="4" borderId="9" xfId="3" applyBorder="1" applyAlignment="1">
      <alignment horizontal="center" vertical="center"/>
    </xf>
    <xf numFmtId="0" fontId="8" fillId="4" borderId="9" xfId="3" applyFont="1" applyBorder="1" applyAlignment="1">
      <alignment horizontal="center" vertical="center"/>
    </xf>
    <xf numFmtId="182" fontId="0" fillId="0" borderId="9" xfId="0" applyNumberFormat="1" applyBorder="1">
      <alignment vertical="center"/>
    </xf>
    <xf numFmtId="0" fontId="1" fillId="7" borderId="19" xfId="6" applyBorder="1" applyAlignment="1">
      <alignment horizontal="center" vertical="center"/>
    </xf>
    <xf numFmtId="0" fontId="13" fillId="7" borderId="10" xfId="6" applyFont="1" applyBorder="1" applyAlignment="1">
      <alignment horizontal="center" vertical="center"/>
    </xf>
    <xf numFmtId="0" fontId="13" fillId="7" borderId="19" xfId="6" applyFont="1" applyBorder="1" applyAlignment="1">
      <alignment horizontal="center" vertical="center"/>
    </xf>
    <xf numFmtId="0" fontId="13" fillId="7" borderId="26" xfId="6" applyFont="1" applyBorder="1" applyAlignment="1">
      <alignment horizontal="center" vertical="center"/>
    </xf>
  </cellXfs>
  <cellStyles count="7">
    <cellStyle name="20% - 강조색2" xfId="6" builtinId="34"/>
    <cellStyle name="나쁨" xfId="2" builtinId="27"/>
    <cellStyle name="메모" xfId="4" builtinId="10"/>
    <cellStyle name="보통" xfId="3" builtinId="28"/>
    <cellStyle name="입력" xfId="5" builtinId="20"/>
    <cellStyle name="좋음" xfId="1" builtinId="2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J35" sqref="J35"/>
    </sheetView>
  </sheetViews>
  <sheetFormatPr defaultRowHeight="16.5"/>
  <cols>
    <col min="1" max="1" width="13.25" customWidth="1"/>
    <col min="2" max="2" width="11" customWidth="1"/>
    <col min="3" max="3" width="9" customWidth="1"/>
    <col min="4" max="4" width="8.875" customWidth="1"/>
    <col min="5" max="5" width="11" customWidth="1"/>
    <col min="7" max="7" width="11.125" customWidth="1"/>
  </cols>
  <sheetData>
    <row r="1" spans="1:8">
      <c r="A1" s="90" t="s">
        <v>76</v>
      </c>
      <c r="B1" s="91"/>
      <c r="C1" s="91"/>
      <c r="D1" s="91"/>
      <c r="E1" s="91"/>
      <c r="F1" s="91"/>
      <c r="G1" s="92"/>
    </row>
    <row r="2" spans="1:8" ht="17.25" thickBot="1">
      <c r="A2" s="93"/>
      <c r="B2" s="94"/>
      <c r="C2" s="94"/>
      <c r="D2" s="94"/>
      <c r="E2" s="94"/>
      <c r="F2" s="94"/>
      <c r="G2" s="95"/>
    </row>
    <row r="3" spans="1:8" ht="16.5" customHeight="1">
      <c r="A3" s="50" t="s">
        <v>0</v>
      </c>
      <c r="B3" s="51"/>
      <c r="C3" s="51"/>
      <c r="D3" s="51"/>
      <c r="E3" s="51"/>
      <c r="F3" s="51"/>
      <c r="G3" s="52"/>
      <c r="H3" s="2"/>
    </row>
    <row r="4" spans="1:8" ht="12.75" customHeight="1" thickBot="1">
      <c r="A4" s="53"/>
      <c r="B4" s="54"/>
      <c r="C4" s="54"/>
      <c r="D4" s="54"/>
      <c r="E4" s="54"/>
      <c r="F4" s="54"/>
      <c r="G4" s="55"/>
      <c r="H4" s="2"/>
    </row>
    <row r="5" spans="1:8" ht="17.25" thickBot="1">
      <c r="A5" s="17" t="s">
        <v>1</v>
      </c>
      <c r="B5" s="88">
        <v>20000</v>
      </c>
      <c r="C5" s="9" t="s">
        <v>6</v>
      </c>
      <c r="D5" s="20"/>
      <c r="E5" s="20"/>
      <c r="F5" s="20"/>
      <c r="G5" s="21"/>
    </row>
    <row r="6" spans="1:8">
      <c r="A6" s="18" t="s">
        <v>2</v>
      </c>
      <c r="B6" s="88">
        <v>10</v>
      </c>
      <c r="C6" s="42" t="s">
        <v>7</v>
      </c>
      <c r="D6" s="2"/>
      <c r="E6" s="12" t="s">
        <v>16</v>
      </c>
      <c r="F6" s="8">
        <f>(((1000/((B7/10)/2))*(B10*((B8/10)/2)+0.05)))</f>
        <v>22.500000000000004</v>
      </c>
      <c r="G6" s="13" t="s">
        <v>14</v>
      </c>
    </row>
    <row r="7" spans="1:8">
      <c r="A7" s="18" t="s">
        <v>20</v>
      </c>
      <c r="B7" s="88">
        <v>200</v>
      </c>
      <c r="C7" s="42" t="s">
        <v>8</v>
      </c>
      <c r="D7" s="2"/>
      <c r="E7" s="67" t="s">
        <v>13</v>
      </c>
      <c r="F7" s="56">
        <f>(F6*0.2)+F6</f>
        <v>27.000000000000004</v>
      </c>
      <c r="G7" s="57" t="s">
        <v>14</v>
      </c>
    </row>
    <row r="8" spans="1:8">
      <c r="A8" s="65" t="s">
        <v>21</v>
      </c>
      <c r="B8" s="89">
        <v>70</v>
      </c>
      <c r="C8" s="57" t="s">
        <v>8</v>
      </c>
      <c r="D8" s="2"/>
      <c r="E8" s="68"/>
      <c r="F8" s="56"/>
      <c r="G8" s="57"/>
    </row>
    <row r="9" spans="1:8" ht="17.25" thickBot="1">
      <c r="A9" s="66"/>
      <c r="B9" s="89"/>
      <c r="C9" s="57"/>
      <c r="D9" s="2"/>
      <c r="E9" s="14" t="s">
        <v>17</v>
      </c>
      <c r="F9" s="15">
        <f>((B5/1000)*F7*B6/(6120*B11))*B12</f>
        <v>3.7815126050420176</v>
      </c>
      <c r="G9" s="16" t="s">
        <v>15</v>
      </c>
    </row>
    <row r="10" spans="1:8">
      <c r="A10" s="18" t="s">
        <v>63</v>
      </c>
      <c r="B10" s="88">
        <v>0.05</v>
      </c>
      <c r="C10" s="42"/>
      <c r="D10" s="2"/>
      <c r="E10" s="2"/>
      <c r="F10" s="2"/>
      <c r="G10" s="22"/>
    </row>
    <row r="11" spans="1:8">
      <c r="A11" s="18" t="s">
        <v>5</v>
      </c>
      <c r="B11" s="88">
        <v>0.7</v>
      </c>
      <c r="C11" s="42" t="s">
        <v>9</v>
      </c>
      <c r="D11" s="7" t="s">
        <v>18</v>
      </c>
      <c r="E11" s="58" t="s">
        <v>19</v>
      </c>
      <c r="F11" s="58"/>
      <c r="G11" s="59"/>
    </row>
    <row r="12" spans="1:8" ht="17.25" thickBot="1">
      <c r="A12" s="18" t="s">
        <v>3</v>
      </c>
      <c r="B12" s="88">
        <v>3</v>
      </c>
      <c r="C12" s="42" t="s">
        <v>10</v>
      </c>
      <c r="D12" s="64" t="s">
        <v>22</v>
      </c>
      <c r="E12" s="62" t="s">
        <v>23</v>
      </c>
      <c r="F12" s="62"/>
      <c r="G12" s="63"/>
    </row>
    <row r="13" spans="1:8" ht="17.25" thickTop="1">
      <c r="A13" s="65" t="s">
        <v>65</v>
      </c>
      <c r="B13" s="89">
        <v>154.31899999999999</v>
      </c>
      <c r="C13" s="57" t="s">
        <v>8</v>
      </c>
      <c r="D13" s="64"/>
      <c r="E13" s="60" t="s">
        <v>24</v>
      </c>
      <c r="F13" s="60"/>
      <c r="G13" s="61"/>
    </row>
    <row r="14" spans="1:8">
      <c r="A14" s="66"/>
      <c r="B14" s="89"/>
      <c r="C14" s="57"/>
      <c r="D14" s="64" t="s">
        <v>25</v>
      </c>
      <c r="E14" s="49"/>
      <c r="F14" s="69" t="s">
        <v>26</v>
      </c>
      <c r="G14" s="70"/>
    </row>
    <row r="15" spans="1:8">
      <c r="A15" s="18" t="s">
        <v>4</v>
      </c>
      <c r="B15" s="88">
        <v>1750</v>
      </c>
      <c r="C15" s="42" t="s">
        <v>11</v>
      </c>
      <c r="D15" s="37" t="s">
        <v>37</v>
      </c>
      <c r="E15" s="25" t="s">
        <v>39</v>
      </c>
      <c r="F15" s="6">
        <f>716.2*(F9*1000/746)/B21</f>
        <v>175.91792349268937</v>
      </c>
      <c r="G15" s="31" t="s">
        <v>74</v>
      </c>
    </row>
    <row r="16" spans="1:8" ht="17.25" thickBot="1">
      <c r="A16" s="19" t="s">
        <v>58</v>
      </c>
      <c r="B16" s="88">
        <v>1.5</v>
      </c>
      <c r="C16" s="47" t="s">
        <v>12</v>
      </c>
      <c r="D16" s="99" t="s">
        <v>78</v>
      </c>
      <c r="E16" s="100"/>
      <c r="F16" s="29">
        <f>716.2*((((B5/1000)*F7*B6/(6120*B11))*1000/746)/B21)</f>
        <v>58.639307830896442</v>
      </c>
      <c r="G16" s="31" t="s">
        <v>74</v>
      </c>
    </row>
    <row r="17" spans="1:7" ht="17.25" thickBot="1">
      <c r="A17" s="23"/>
      <c r="B17" s="2"/>
      <c r="C17" s="2"/>
      <c r="D17" s="101" t="s">
        <v>79</v>
      </c>
      <c r="E17" s="100"/>
      <c r="F17" s="98">
        <f>((B5/1000)*F7*B6/(6120*B11))</f>
        <v>1.2605042016806725</v>
      </c>
      <c r="G17" s="31" t="s">
        <v>75</v>
      </c>
    </row>
    <row r="18" spans="1:7">
      <c r="A18" s="71" t="s">
        <v>27</v>
      </c>
      <c r="B18" s="72"/>
      <c r="C18" s="73"/>
      <c r="D18" s="2"/>
      <c r="E18" s="2"/>
      <c r="F18" s="2"/>
      <c r="G18" s="22"/>
    </row>
    <row r="19" spans="1:7">
      <c r="A19" s="10" t="s">
        <v>28</v>
      </c>
      <c r="B19" s="6">
        <f>B13*3.14</f>
        <v>484.56165999999996</v>
      </c>
      <c r="C19" s="5" t="s">
        <v>8</v>
      </c>
      <c r="D19" s="4" t="s">
        <v>33</v>
      </c>
      <c r="E19" s="2"/>
      <c r="F19" s="2"/>
      <c r="G19" s="22"/>
    </row>
    <row r="20" spans="1:7">
      <c r="A20" s="10" t="s">
        <v>29</v>
      </c>
      <c r="B20" s="5">
        <f>B6</f>
        <v>10</v>
      </c>
      <c r="C20" s="5" t="s">
        <v>7</v>
      </c>
      <c r="D20" s="74" t="s">
        <v>34</v>
      </c>
      <c r="E20" s="74"/>
      <c r="F20" s="2"/>
      <c r="G20" s="22"/>
    </row>
    <row r="21" spans="1:7">
      <c r="A21" s="10" t="s">
        <v>30</v>
      </c>
      <c r="B21" s="6">
        <f>(B6*1000)/B19</f>
        <v>20.637208482404489</v>
      </c>
      <c r="C21" s="4" t="s">
        <v>31</v>
      </c>
      <c r="D21" s="5">
        <f>B6</f>
        <v>10</v>
      </c>
      <c r="E21" s="48" t="s">
        <v>32</v>
      </c>
      <c r="F21" s="48"/>
      <c r="G21" s="22"/>
    </row>
    <row r="22" spans="1:7" ht="17.25" thickBot="1">
      <c r="A22" s="38" t="s">
        <v>35</v>
      </c>
      <c r="B22" s="15">
        <f>B15/B21</f>
        <v>84.798290499999993</v>
      </c>
      <c r="C22" s="11" t="s">
        <v>36</v>
      </c>
      <c r="D22" s="3"/>
      <c r="E22" s="3"/>
      <c r="F22" s="3"/>
      <c r="G22" s="24"/>
    </row>
    <row r="23" spans="1:7">
      <c r="A23" s="50" t="s">
        <v>40</v>
      </c>
      <c r="B23" s="51"/>
      <c r="C23" s="51"/>
      <c r="D23" s="51"/>
      <c r="E23" s="51"/>
      <c r="F23" s="51"/>
      <c r="G23" s="52"/>
    </row>
    <row r="24" spans="1:7" ht="12.75" customHeight="1">
      <c r="A24" s="75"/>
      <c r="B24" s="76"/>
      <c r="C24" s="76"/>
      <c r="D24" s="76"/>
      <c r="E24" s="76"/>
      <c r="F24" s="76"/>
      <c r="G24" s="77"/>
    </row>
    <row r="25" spans="1:7">
      <c r="A25" s="78" t="s">
        <v>41</v>
      </c>
      <c r="B25" s="48"/>
      <c r="C25" s="79" t="s">
        <v>44</v>
      </c>
      <c r="D25" s="79"/>
      <c r="E25" s="79"/>
      <c r="F25" s="79"/>
      <c r="G25" s="80"/>
    </row>
    <row r="26" spans="1:7">
      <c r="A26" s="78" t="s">
        <v>42</v>
      </c>
      <c r="B26" s="48"/>
      <c r="C26" s="58" t="s">
        <v>59</v>
      </c>
      <c r="D26" s="58"/>
      <c r="E26" s="58"/>
      <c r="F26" s="58"/>
      <c r="G26" s="59"/>
    </row>
    <row r="27" spans="1:7">
      <c r="A27" s="78" t="s">
        <v>43</v>
      </c>
      <c r="B27" s="48"/>
      <c r="C27" s="81" t="s">
        <v>45</v>
      </c>
      <c r="D27" s="82"/>
      <c r="E27" s="82"/>
      <c r="F27" s="82"/>
      <c r="G27" s="83"/>
    </row>
    <row r="28" spans="1:7">
      <c r="A28" s="10" t="s">
        <v>47</v>
      </c>
      <c r="B28" s="26">
        <f>B21/60</f>
        <v>0.34395347470674148</v>
      </c>
      <c r="C28" s="5" t="s">
        <v>46</v>
      </c>
      <c r="D28" s="2"/>
      <c r="E28" s="2"/>
      <c r="F28" s="2"/>
      <c r="G28" s="22"/>
    </row>
    <row r="29" spans="1:7">
      <c r="A29" s="23"/>
      <c r="B29" s="2"/>
      <c r="C29" s="2"/>
      <c r="D29" s="2"/>
      <c r="E29" s="2"/>
      <c r="F29" s="2"/>
      <c r="G29" s="22"/>
    </row>
    <row r="30" spans="1:7">
      <c r="A30" s="39" t="s">
        <v>48</v>
      </c>
      <c r="B30" s="28">
        <f>B5*(B7/10)^2/8</f>
        <v>1000000</v>
      </c>
      <c r="C30" s="5" t="s">
        <v>51</v>
      </c>
      <c r="D30" s="2"/>
      <c r="E30" s="2"/>
      <c r="F30" s="2"/>
      <c r="G30" s="22"/>
    </row>
    <row r="31" spans="1:7">
      <c r="A31" s="39" t="s">
        <v>49</v>
      </c>
      <c r="B31" s="29">
        <f>B30/980*2*3.14*B28/B16</f>
        <v>1469.4066810600928</v>
      </c>
      <c r="C31" s="5" t="s">
        <v>52</v>
      </c>
      <c r="D31" s="2"/>
      <c r="E31" s="2"/>
      <c r="F31" s="2"/>
      <c r="G31" s="22"/>
    </row>
    <row r="32" spans="1:7">
      <c r="A32" s="39" t="s">
        <v>50</v>
      </c>
      <c r="B32" s="29">
        <f>B10*B5*(B7/10)/4</f>
        <v>5000</v>
      </c>
      <c r="C32" s="5" t="s">
        <v>52</v>
      </c>
      <c r="D32" s="2"/>
      <c r="E32" s="2"/>
      <c r="F32" s="2"/>
      <c r="G32" s="22"/>
    </row>
    <row r="33" spans="1:7">
      <c r="A33" s="23"/>
      <c r="B33" s="2"/>
      <c r="C33" s="2"/>
      <c r="D33" s="2"/>
      <c r="E33" s="2"/>
      <c r="F33" s="2"/>
      <c r="G33" s="22"/>
    </row>
    <row r="34" spans="1:7">
      <c r="A34" s="78" t="s">
        <v>54</v>
      </c>
      <c r="B34" s="48"/>
      <c r="C34" s="5" t="s">
        <v>55</v>
      </c>
      <c r="D34" s="29">
        <f>B31+B32</f>
        <v>6469.4066810600925</v>
      </c>
      <c r="E34" s="5" t="s">
        <v>56</v>
      </c>
      <c r="F34" s="29">
        <f>D34/100</f>
        <v>64.69406681060093</v>
      </c>
      <c r="G34" s="31" t="s">
        <v>57</v>
      </c>
    </row>
    <row r="35" spans="1:7">
      <c r="A35" s="78" t="s">
        <v>53</v>
      </c>
      <c r="B35" s="48"/>
      <c r="C35" s="30" t="s">
        <v>38</v>
      </c>
      <c r="D35" s="29">
        <f>B32</f>
        <v>5000</v>
      </c>
      <c r="E35" s="5" t="s">
        <v>56</v>
      </c>
      <c r="F35" s="29">
        <f>D35/100</f>
        <v>50</v>
      </c>
      <c r="G35" s="31" t="s">
        <v>57</v>
      </c>
    </row>
    <row r="36" spans="1:7">
      <c r="A36" s="23"/>
      <c r="B36" s="2"/>
      <c r="C36" s="2"/>
      <c r="D36" s="2"/>
      <c r="E36" s="2"/>
      <c r="F36" s="2"/>
      <c r="G36" s="22"/>
    </row>
    <row r="37" spans="1:7" ht="17.25" thickBot="1">
      <c r="A37" s="32" t="s">
        <v>69</v>
      </c>
      <c r="B37" s="40" t="s">
        <v>60</v>
      </c>
      <c r="C37" s="41" t="s">
        <v>38</v>
      </c>
      <c r="D37" s="29">
        <f>F34*B21/974</f>
        <v>1.3707442960420702</v>
      </c>
      <c r="E37" s="5" t="s">
        <v>67</v>
      </c>
      <c r="F37" s="99" t="s">
        <v>80</v>
      </c>
      <c r="G37" s="102"/>
    </row>
    <row r="38" spans="1:7">
      <c r="A38" s="50" t="s">
        <v>61</v>
      </c>
      <c r="B38" s="76"/>
      <c r="C38" s="76"/>
      <c r="D38" s="51"/>
      <c r="E38" s="51"/>
      <c r="F38" s="51"/>
      <c r="G38" s="52"/>
    </row>
    <row r="39" spans="1:7" ht="17.25" thickBot="1">
      <c r="A39" s="53"/>
      <c r="B39" s="54"/>
      <c r="C39" s="54"/>
      <c r="D39" s="54"/>
      <c r="E39" s="54"/>
      <c r="F39" s="54"/>
      <c r="G39" s="55"/>
    </row>
    <row r="40" spans="1:7" ht="15.75" customHeight="1">
      <c r="A40" s="84" t="s">
        <v>72</v>
      </c>
      <c r="B40" s="85"/>
      <c r="C40" s="43" t="s">
        <v>70</v>
      </c>
      <c r="D40" s="44">
        <v>11000</v>
      </c>
      <c r="E40" s="45" t="s">
        <v>71</v>
      </c>
      <c r="F40" s="46"/>
      <c r="G40" s="46"/>
    </row>
    <row r="41" spans="1:7">
      <c r="A41" s="33" t="s">
        <v>62</v>
      </c>
      <c r="B41" s="86" t="s">
        <v>73</v>
      </c>
      <c r="C41" s="87"/>
      <c r="D41" s="34" t="s">
        <v>38</v>
      </c>
      <c r="E41" s="35">
        <f>B5*B10*B6/4500*C43</f>
        <v>1.7777777777777779</v>
      </c>
      <c r="F41" s="36" t="s">
        <v>68</v>
      </c>
    </row>
    <row r="42" spans="1:7">
      <c r="A42" s="48" t="s">
        <v>64</v>
      </c>
      <c r="B42" s="48"/>
      <c r="C42" s="48"/>
      <c r="D42" s="58" t="s">
        <v>66</v>
      </c>
      <c r="E42" s="58"/>
      <c r="F42" s="29">
        <f>B5*B10*(B13/1000)</f>
        <v>154.31899999999999</v>
      </c>
      <c r="G42" s="5" t="s">
        <v>57</v>
      </c>
    </row>
    <row r="43" spans="1:7">
      <c r="A43" s="96" t="s">
        <v>77</v>
      </c>
      <c r="B43" s="97"/>
      <c r="C43">
        <v>0.8</v>
      </c>
      <c r="E43" s="1" t="s">
        <v>69</v>
      </c>
      <c r="F43" s="27">
        <f>F42*B21/974</f>
        <v>3.269726258517637</v>
      </c>
      <c r="G43" t="s">
        <v>67</v>
      </c>
    </row>
  </sheetData>
  <mergeCells count="38">
    <mergeCell ref="A1:G2"/>
    <mergeCell ref="E21:F21"/>
    <mergeCell ref="A23:G24"/>
    <mergeCell ref="A42:C42"/>
    <mergeCell ref="D42:E42"/>
    <mergeCell ref="A25:B25"/>
    <mergeCell ref="C25:G25"/>
    <mergeCell ref="A26:B26"/>
    <mergeCell ref="C26:G26"/>
    <mergeCell ref="A27:B27"/>
    <mergeCell ref="C27:G27"/>
    <mergeCell ref="A40:B40"/>
    <mergeCell ref="A34:B34"/>
    <mergeCell ref="A35:B35"/>
    <mergeCell ref="A38:G39"/>
    <mergeCell ref="B41:C41"/>
    <mergeCell ref="F37:G37"/>
    <mergeCell ref="E7:E8"/>
    <mergeCell ref="D14:E14"/>
    <mergeCell ref="F14:G14"/>
    <mergeCell ref="A18:C18"/>
    <mergeCell ref="D20:E20"/>
    <mergeCell ref="A43:B43"/>
    <mergeCell ref="D16:E16"/>
    <mergeCell ref="D17:E17"/>
    <mergeCell ref="A3:G4"/>
    <mergeCell ref="F7:F8"/>
    <mergeCell ref="G7:G8"/>
    <mergeCell ref="E11:G11"/>
    <mergeCell ref="E13:G13"/>
    <mergeCell ref="E12:G12"/>
    <mergeCell ref="D12:D13"/>
    <mergeCell ref="A8:A9"/>
    <mergeCell ref="A13:A14"/>
    <mergeCell ref="B8:B9"/>
    <mergeCell ref="C8:C9"/>
    <mergeCell ref="B13:B14"/>
    <mergeCell ref="C13:C14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sangsun</dc:creator>
  <cp:lastModifiedBy>sangsun</cp:lastModifiedBy>
  <cp:lastPrinted>2010-04-02T04:24:51Z</cp:lastPrinted>
  <dcterms:created xsi:type="dcterms:W3CDTF">2010-04-01T12:55:44Z</dcterms:created>
  <dcterms:modified xsi:type="dcterms:W3CDTF">2010-04-02T04:26:10Z</dcterms:modified>
</cp:coreProperties>
</file>